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Multi separation method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" i="1" l="1"/>
  <c r="F22" i="1"/>
  <c r="O17" i="1"/>
  <c r="N17" i="1"/>
  <c r="N6" i="1"/>
  <c r="N8" i="1"/>
  <c r="N9" i="1"/>
  <c r="N10" i="1"/>
  <c r="N11" i="1"/>
  <c r="N12" i="1"/>
  <c r="N14" i="1"/>
  <c r="N16" i="1"/>
  <c r="N18" i="1"/>
  <c r="M6" i="1" l="1"/>
  <c r="M8" i="1"/>
  <c r="M9" i="1"/>
  <c r="M10" i="1"/>
  <c r="M11" i="1"/>
  <c r="M12" i="1"/>
  <c r="M14" i="1"/>
  <c r="M15" i="1"/>
  <c r="M16" i="1"/>
  <c r="M18" i="1"/>
  <c r="L18" i="1"/>
  <c r="L16" i="1"/>
  <c r="L15" i="1"/>
  <c r="L14" i="1"/>
  <c r="L12" i="1"/>
  <c r="L11" i="1"/>
  <c r="L10" i="1"/>
  <c r="L9" i="1"/>
  <c r="L8" i="1"/>
  <c r="L6" i="1"/>
  <c r="L5" i="1"/>
  <c r="K6" i="1" l="1"/>
  <c r="K7" i="1"/>
  <c r="K8" i="1"/>
  <c r="K9" i="1"/>
  <c r="K10" i="1"/>
  <c r="K11" i="1"/>
  <c r="K12" i="1"/>
  <c r="K14" i="1"/>
  <c r="K16" i="1"/>
  <c r="K17" i="1"/>
  <c r="K18" i="1"/>
  <c r="K19" i="1"/>
  <c r="K5" i="1"/>
  <c r="M5" i="1" s="1"/>
  <c r="N5" i="1" s="1"/>
  <c r="I16" i="1"/>
  <c r="I18" i="1"/>
  <c r="I15" i="1"/>
  <c r="I14" i="1"/>
  <c r="I12" i="1"/>
  <c r="I11" i="1"/>
  <c r="I10" i="1"/>
  <c r="I9" i="1"/>
  <c r="I8" i="1"/>
  <c r="I6" i="1"/>
  <c r="I5" i="1"/>
</calcChain>
</file>

<file path=xl/sharedStrings.xml><?xml version="1.0" encoding="utf-8"?>
<sst xmlns="http://schemas.openxmlformats.org/spreadsheetml/2006/main" count="86" uniqueCount="54">
  <si>
    <r>
      <t xml:space="preserve">Envirochem Job No.         </t>
    </r>
    <r>
      <rPr>
        <sz val="9"/>
        <color indexed="8"/>
        <rFont val="Arial"/>
        <family val="1"/>
        <charset val="204"/>
      </rPr>
      <t>21-26390</t>
    </r>
  </si>
  <si>
    <t>Date Issued:</t>
  </si>
  <si>
    <t>Lab Sample No.
Type Sample Date Sample Time
Sample Location / Details</t>
  </si>
  <si>
    <t>78517
Misc
/  / Concrete Powder</t>
  </si>
  <si>
    <t>Determination</t>
  </si>
  <si>
    <t>Units</t>
  </si>
  <si>
    <t>Method</t>
  </si>
  <si>
    <t>Detection Limit</t>
  </si>
  <si>
    <t>Particle size &gt; 2mm</t>
  </si>
  <si>
    <t>%</t>
  </si>
  <si>
    <t>-</t>
  </si>
  <si>
    <t>aluminium</t>
  </si>
  <si>
    <t>mg/kg</t>
  </si>
  <si>
    <t>5.18, 6.08</t>
  </si>
  <si>
    <t>calcium</t>
  </si>
  <si>
    <t>copper</t>
  </si>
  <si>
    <t>iron</t>
  </si>
  <si>
    <t>potassium</t>
  </si>
  <si>
    <t>magnesium</t>
  </si>
  <si>
    <t>manganese</t>
  </si>
  <si>
    <t>sodium</t>
  </si>
  <si>
    <t>nickel</t>
  </si>
  <si>
    <t>phosphorous</t>
  </si>
  <si>
    <t>lead</t>
  </si>
  <si>
    <t>silicon</t>
  </si>
  <si>
    <t>strontium</t>
  </si>
  <si>
    <t>titanium</t>
  </si>
  <si>
    <t>thorium</t>
  </si>
  <si>
    <t>uranium</t>
  </si>
  <si>
    <t>Al2O3</t>
  </si>
  <si>
    <t>CaO</t>
  </si>
  <si>
    <t>Fe2O3</t>
  </si>
  <si>
    <t>K2O</t>
  </si>
  <si>
    <t>MgO</t>
  </si>
  <si>
    <t>MnO</t>
  </si>
  <si>
    <t>Na2O</t>
  </si>
  <si>
    <t>P2O5</t>
  </si>
  <si>
    <t>&lt; 40</t>
  </si>
  <si>
    <t>&lt; 10</t>
  </si>
  <si>
    <t>PbO</t>
  </si>
  <si>
    <t>SiO2</t>
  </si>
  <si>
    <t>TiO2</t>
  </si>
  <si>
    <t>Th</t>
  </si>
  <si>
    <t>U</t>
  </si>
  <si>
    <t>Sr</t>
  </si>
  <si>
    <t>Ni</t>
  </si>
  <si>
    <t>compound</t>
  </si>
  <si>
    <t>compound mass</t>
  </si>
  <si>
    <t>Base element mass</t>
  </si>
  <si>
    <t>Grams base per kg</t>
  </si>
  <si>
    <t>Grams compound per kg</t>
  </si>
  <si>
    <t>Base element mass in compound</t>
  </si>
  <si>
    <t>ppm</t>
  </si>
  <si>
    <t>total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</si>
</sst>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 mmmm\ yyyy;@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9"/>
      <color indexed="8"/>
      <name val="Arial"/>
      <family val="2"/>
    </font>
    <font>
      <sz val="8"/>
      <color indexed="8"/>
      <name val="Arial"/>
      <family val="2"/>
    </font>
    <font>
      <sz val="9"/>
      <color indexed="8"/>
      <name val="Arial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color indexed="8"/>
      <name val="Times New Roman"/>
      <family val="2"/>
    </font>
    <font>
      <sz val="8"/>
      <color indexed="8"/>
      <name val="Arial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shrinkToFit="1"/>
    </xf>
    <xf numFmtId="165" fontId="3" fillId="0" borderId="1" xfId="0" applyNumberFormat="1" applyFont="1" applyBorder="1" applyAlignment="1">
      <alignment horizontal="center" vertical="top" shrinkToFit="1"/>
    </xf>
    <xf numFmtId="0" fontId="1" fillId="0" borderId="1" xfId="0" applyFont="1" applyBorder="1" applyAlignment="1">
      <alignment horizontal="left" vertical="center" wrapText="1"/>
    </xf>
    <xf numFmtId="1" fontId="3" fillId="0" borderId="1" xfId="0" applyNumberFormat="1" applyFont="1" applyBorder="1" applyAlignment="1">
      <alignment horizontal="center" vertical="top" shrinkToFit="1"/>
    </xf>
    <xf numFmtId="165" fontId="0" fillId="0" borderId="0" xfId="0" applyNumberFormat="1"/>
    <xf numFmtId="0" fontId="1" fillId="0" borderId="2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vertical="top" wrapText="1"/>
    </xf>
    <xf numFmtId="1" fontId="3" fillId="0" borderId="2" xfId="0" applyNumberFormat="1" applyFont="1" applyBorder="1" applyAlignment="1">
      <alignment horizontal="center" vertical="top" shrinkToFit="1"/>
    </xf>
    <xf numFmtId="1" fontId="3" fillId="0" borderId="3" xfId="0" applyNumberFormat="1" applyFont="1" applyBorder="1" applyAlignment="1">
      <alignment horizontal="center" vertical="top" shrinkToFit="1"/>
    </xf>
    <xf numFmtId="165" fontId="1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shrinkToFit="1"/>
    </xf>
    <xf numFmtId="165" fontId="3" fillId="0" borderId="3" xfId="0" applyNumberFormat="1" applyFont="1" applyBorder="1" applyAlignment="1">
      <alignment horizontal="center" vertical="top" shrinkToFit="1"/>
    </xf>
    <xf numFmtId="0" fontId="5" fillId="0" borderId="0" xfId="0" applyFont="1" applyAlignment="1">
      <alignment horizontal="left" vertical="top" wrapText="1" indent="1"/>
    </xf>
    <xf numFmtId="0" fontId="6" fillId="0" borderId="0" xfId="0" applyFont="1" applyAlignment="1">
      <alignment horizontal="left" vertical="top" wrapText="1" indent="10"/>
    </xf>
    <xf numFmtId="164" fontId="2" fillId="0" borderId="0" xfId="0" applyNumberFormat="1" applyFont="1" applyAlignment="1">
      <alignment horizontal="left" vertical="top" indent="2" shrinkToFi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tabSelected="1" zoomScale="175" zoomScaleNormal="17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5" sqref="F5"/>
    </sheetView>
  </sheetViews>
  <sheetFormatPr defaultRowHeight="15" x14ac:dyDescent="0.25"/>
  <cols>
    <col min="1" max="1" width="11.85546875" customWidth="1"/>
    <col min="6" max="7" width="20" customWidth="1"/>
    <col min="12" max="13" width="10.85546875" bestFit="1" customWidth="1"/>
    <col min="14" max="14" width="10.85546875" customWidth="1"/>
  </cols>
  <sheetData>
    <row r="1" spans="1:15" x14ac:dyDescent="0.25">
      <c r="A1" s="21" t="s">
        <v>0</v>
      </c>
      <c r="B1" s="21"/>
      <c r="C1" s="21"/>
      <c r="D1" s="21"/>
      <c r="E1" s="22" t="s">
        <v>1</v>
      </c>
      <c r="F1" s="22"/>
      <c r="G1" s="22"/>
      <c r="H1" s="23">
        <v>44425</v>
      </c>
      <c r="I1" s="23"/>
      <c r="J1" s="23"/>
      <c r="K1" s="23"/>
      <c r="L1" s="23"/>
      <c r="M1" s="23"/>
      <c r="N1" s="23"/>
      <c r="O1" s="23"/>
    </row>
    <row r="2" spans="1:15" ht="25.5" customHeight="1" x14ac:dyDescent="0.25">
      <c r="A2" s="24" t="s">
        <v>2</v>
      </c>
      <c r="B2" s="25"/>
      <c r="C2" s="25"/>
      <c r="D2" s="25"/>
      <c r="E2" s="26"/>
      <c r="F2" s="27" t="s">
        <v>3</v>
      </c>
      <c r="G2" s="29" t="s">
        <v>46</v>
      </c>
      <c r="H2" s="30"/>
      <c r="I2" s="33" t="s">
        <v>47</v>
      </c>
      <c r="J2" s="39" t="s">
        <v>48</v>
      </c>
      <c r="K2" s="39" t="s">
        <v>49</v>
      </c>
      <c r="L2" s="33" t="s">
        <v>51</v>
      </c>
      <c r="M2" s="35" t="s">
        <v>50</v>
      </c>
      <c r="N2" s="41" t="s">
        <v>9</v>
      </c>
      <c r="O2" s="41" t="s">
        <v>52</v>
      </c>
    </row>
    <row r="3" spans="1:15" x14ac:dyDescent="0.25">
      <c r="A3" s="1" t="s">
        <v>4</v>
      </c>
      <c r="B3" s="2" t="s">
        <v>5</v>
      </c>
      <c r="C3" s="2" t="s">
        <v>6</v>
      </c>
      <c r="D3" s="37" t="s">
        <v>7</v>
      </c>
      <c r="E3" s="38"/>
      <c r="F3" s="28"/>
      <c r="G3" s="31"/>
      <c r="H3" s="32"/>
      <c r="I3" s="34"/>
      <c r="J3" s="40"/>
      <c r="K3" s="40"/>
      <c r="L3" s="34"/>
      <c r="M3" s="36"/>
      <c r="N3" s="41"/>
      <c r="O3" s="41"/>
    </row>
    <row r="4" spans="1:15" ht="22.5" x14ac:dyDescent="0.25">
      <c r="A4" s="3" t="s">
        <v>8</v>
      </c>
      <c r="B4" s="4" t="s">
        <v>9</v>
      </c>
      <c r="C4" s="5">
        <v>5.01</v>
      </c>
      <c r="D4" s="17" t="s">
        <v>10</v>
      </c>
      <c r="E4" s="18"/>
      <c r="F4" s="6">
        <v>0</v>
      </c>
      <c r="G4" s="15"/>
      <c r="H4" s="16"/>
      <c r="I4" s="7"/>
      <c r="J4" s="7"/>
      <c r="K4" s="7"/>
      <c r="L4" s="7"/>
      <c r="M4" s="10"/>
      <c r="N4" s="11"/>
      <c r="O4" s="12"/>
    </row>
    <row r="5" spans="1:15" x14ac:dyDescent="0.25">
      <c r="A5" s="3" t="s">
        <v>11</v>
      </c>
      <c r="B5" s="4" t="s">
        <v>12</v>
      </c>
      <c r="C5" s="4" t="s">
        <v>13</v>
      </c>
      <c r="D5" s="13">
        <v>100</v>
      </c>
      <c r="E5" s="14"/>
      <c r="F5" s="8">
        <v>11700</v>
      </c>
      <c r="G5" s="15" t="s">
        <v>29</v>
      </c>
      <c r="H5" s="16"/>
      <c r="I5" s="7">
        <f>(27*2)+(16*3)</f>
        <v>102</v>
      </c>
      <c r="J5" s="7">
        <v>27</v>
      </c>
      <c r="K5" s="7">
        <f>F5/1000</f>
        <v>11.7</v>
      </c>
      <c r="L5" s="7">
        <f>J5*2</f>
        <v>54</v>
      </c>
      <c r="M5" s="10">
        <f>K5/(L5/I5)</f>
        <v>22.099999999999998</v>
      </c>
      <c r="N5" s="11">
        <f>(M5/1000)*100</f>
        <v>2.21</v>
      </c>
      <c r="O5" s="12"/>
    </row>
    <row r="6" spans="1:15" x14ac:dyDescent="0.25">
      <c r="A6" s="3" t="s">
        <v>14</v>
      </c>
      <c r="B6" s="4" t="s">
        <v>12</v>
      </c>
      <c r="C6" s="4" t="s">
        <v>13</v>
      </c>
      <c r="D6" s="13">
        <v>60</v>
      </c>
      <c r="E6" s="14"/>
      <c r="F6" s="8">
        <v>70900</v>
      </c>
      <c r="G6" s="15" t="s">
        <v>30</v>
      </c>
      <c r="H6" s="16"/>
      <c r="I6" s="7">
        <f>20+16</f>
        <v>36</v>
      </c>
      <c r="J6" s="7">
        <v>20</v>
      </c>
      <c r="K6" s="7">
        <f t="shared" ref="K6:K19" si="0">F6/1000</f>
        <v>70.900000000000006</v>
      </c>
      <c r="L6" s="7">
        <f>J6</f>
        <v>20</v>
      </c>
      <c r="M6" s="10">
        <f t="shared" ref="M6:M18" si="1">K6/(L6/I6)</f>
        <v>127.62</v>
      </c>
      <c r="N6" s="11">
        <f t="shared" ref="N6:N20" si="2">(M6/1000)*100</f>
        <v>12.762</v>
      </c>
      <c r="O6" s="12"/>
    </row>
    <row r="7" spans="1:15" x14ac:dyDescent="0.25">
      <c r="A7" s="3" t="s">
        <v>15</v>
      </c>
      <c r="B7" s="4" t="s">
        <v>12</v>
      </c>
      <c r="C7" s="4" t="s">
        <v>13</v>
      </c>
      <c r="D7" s="13">
        <v>2</v>
      </c>
      <c r="E7" s="14"/>
      <c r="F7" s="8">
        <v>3</v>
      </c>
      <c r="G7" s="15"/>
      <c r="H7" s="16"/>
      <c r="I7" s="7"/>
      <c r="J7" s="7"/>
      <c r="K7" s="7">
        <f t="shared" si="0"/>
        <v>3.0000000000000001E-3</v>
      </c>
      <c r="L7" s="7"/>
      <c r="M7" s="10"/>
      <c r="N7" s="11"/>
      <c r="O7" s="12"/>
    </row>
    <row r="8" spans="1:15" x14ac:dyDescent="0.25">
      <c r="A8" s="3" t="s">
        <v>16</v>
      </c>
      <c r="B8" s="4" t="s">
        <v>12</v>
      </c>
      <c r="C8" s="4" t="s">
        <v>13</v>
      </c>
      <c r="D8" s="13">
        <v>5000</v>
      </c>
      <c r="E8" s="14"/>
      <c r="F8" s="8">
        <v>18800</v>
      </c>
      <c r="G8" s="15" t="s">
        <v>31</v>
      </c>
      <c r="H8" s="16"/>
      <c r="I8" s="7">
        <f>(56*2)+(16*3)</f>
        <v>160</v>
      </c>
      <c r="J8" s="7">
        <v>56</v>
      </c>
      <c r="K8" s="7">
        <f t="shared" si="0"/>
        <v>18.8</v>
      </c>
      <c r="L8" s="7">
        <f>J8*2</f>
        <v>112</v>
      </c>
      <c r="M8" s="10">
        <f t="shared" si="1"/>
        <v>26.857142857142861</v>
      </c>
      <c r="N8" s="11">
        <f t="shared" si="2"/>
        <v>2.6857142857142859</v>
      </c>
      <c r="O8" s="12"/>
    </row>
    <row r="9" spans="1:15" x14ac:dyDescent="0.25">
      <c r="A9" s="3" t="s">
        <v>17</v>
      </c>
      <c r="B9" s="4" t="s">
        <v>12</v>
      </c>
      <c r="C9" s="4" t="s">
        <v>13</v>
      </c>
      <c r="D9" s="13">
        <v>40</v>
      </c>
      <c r="E9" s="14"/>
      <c r="F9" s="8">
        <v>1660</v>
      </c>
      <c r="G9" s="15" t="s">
        <v>32</v>
      </c>
      <c r="H9" s="16"/>
      <c r="I9" s="7">
        <f>(39*2)+16</f>
        <v>94</v>
      </c>
      <c r="J9" s="7">
        <v>39</v>
      </c>
      <c r="K9" s="7">
        <f t="shared" si="0"/>
        <v>1.66</v>
      </c>
      <c r="L9" s="7">
        <f>J9*2</f>
        <v>78</v>
      </c>
      <c r="M9" s="10">
        <f t="shared" si="1"/>
        <v>2.0005128205128204</v>
      </c>
      <c r="N9" s="11">
        <f t="shared" si="2"/>
        <v>0.20005128205128203</v>
      </c>
      <c r="O9" s="12"/>
    </row>
    <row r="10" spans="1:15" x14ac:dyDescent="0.25">
      <c r="A10" s="3" t="s">
        <v>18</v>
      </c>
      <c r="B10" s="4" t="s">
        <v>12</v>
      </c>
      <c r="C10" s="4" t="s">
        <v>13</v>
      </c>
      <c r="D10" s="13">
        <v>20</v>
      </c>
      <c r="E10" s="14"/>
      <c r="F10" s="8">
        <v>5860</v>
      </c>
      <c r="G10" s="15" t="s">
        <v>33</v>
      </c>
      <c r="H10" s="16"/>
      <c r="I10" s="7">
        <f>24.3+16</f>
        <v>40.299999999999997</v>
      </c>
      <c r="J10" s="7">
        <v>24.3</v>
      </c>
      <c r="K10" s="7">
        <f t="shared" si="0"/>
        <v>5.86</v>
      </c>
      <c r="L10" s="7">
        <f>J10</f>
        <v>24.3</v>
      </c>
      <c r="M10" s="10">
        <f t="shared" si="1"/>
        <v>9.7184362139917688</v>
      </c>
      <c r="N10" s="11">
        <f t="shared" si="2"/>
        <v>0.9718436213991769</v>
      </c>
      <c r="O10" s="12"/>
    </row>
    <row r="11" spans="1:15" x14ac:dyDescent="0.25">
      <c r="A11" s="3" t="s">
        <v>19</v>
      </c>
      <c r="B11" s="4" t="s">
        <v>12</v>
      </c>
      <c r="C11" s="4" t="s">
        <v>13</v>
      </c>
      <c r="D11" s="13">
        <v>20</v>
      </c>
      <c r="E11" s="14"/>
      <c r="F11" s="8">
        <v>647</v>
      </c>
      <c r="G11" s="15" t="s">
        <v>34</v>
      </c>
      <c r="H11" s="16"/>
      <c r="I11" s="7">
        <f>55+16</f>
        <v>71</v>
      </c>
      <c r="J11" s="7">
        <v>55</v>
      </c>
      <c r="K11" s="7">
        <f t="shared" si="0"/>
        <v>0.64700000000000002</v>
      </c>
      <c r="L11" s="7">
        <f>J11</f>
        <v>55</v>
      </c>
      <c r="M11" s="10">
        <f t="shared" si="1"/>
        <v>0.83521818181818186</v>
      </c>
      <c r="N11" s="11">
        <f t="shared" si="2"/>
        <v>8.3521818181818183E-2</v>
      </c>
      <c r="O11" s="12"/>
    </row>
    <row r="12" spans="1:15" x14ac:dyDescent="0.25">
      <c r="A12" s="3" t="s">
        <v>20</v>
      </c>
      <c r="B12" s="4" t="s">
        <v>12</v>
      </c>
      <c r="C12" s="4" t="s">
        <v>13</v>
      </c>
      <c r="D12" s="13">
        <v>100</v>
      </c>
      <c r="E12" s="14"/>
      <c r="F12" s="8">
        <v>369</v>
      </c>
      <c r="G12" s="15" t="s">
        <v>35</v>
      </c>
      <c r="H12" s="16"/>
      <c r="I12" s="7">
        <f>(23*2)+16</f>
        <v>62</v>
      </c>
      <c r="J12" s="7">
        <v>23</v>
      </c>
      <c r="K12" s="7">
        <f t="shared" si="0"/>
        <v>0.36899999999999999</v>
      </c>
      <c r="L12" s="7">
        <f>J12*2</f>
        <v>46</v>
      </c>
      <c r="M12" s="10">
        <f t="shared" si="1"/>
        <v>0.49734782608695649</v>
      </c>
      <c r="N12" s="11">
        <f t="shared" si="2"/>
        <v>4.9734782608695655E-2</v>
      </c>
      <c r="O12" s="12"/>
    </row>
    <row r="13" spans="1:15" x14ac:dyDescent="0.25">
      <c r="A13" s="3" t="s">
        <v>21</v>
      </c>
      <c r="B13" s="4" t="s">
        <v>12</v>
      </c>
      <c r="C13" s="4" t="s">
        <v>13</v>
      </c>
      <c r="D13" s="13">
        <v>3</v>
      </c>
      <c r="E13" s="14"/>
      <c r="F13" s="8">
        <v>21</v>
      </c>
      <c r="G13" s="15" t="s">
        <v>45</v>
      </c>
      <c r="H13" s="16"/>
      <c r="I13" s="7"/>
      <c r="J13" s="7"/>
      <c r="K13" s="7"/>
      <c r="L13" s="7"/>
      <c r="M13" s="10"/>
      <c r="N13" s="11"/>
      <c r="O13" s="12"/>
    </row>
    <row r="14" spans="1:15" x14ac:dyDescent="0.25">
      <c r="A14" s="3" t="s">
        <v>22</v>
      </c>
      <c r="B14" s="4" t="s">
        <v>12</v>
      </c>
      <c r="C14" s="4" t="s">
        <v>13</v>
      </c>
      <c r="D14" s="19">
        <v>10</v>
      </c>
      <c r="E14" s="20"/>
      <c r="F14" s="8">
        <v>443</v>
      </c>
      <c r="G14" s="15" t="s">
        <v>36</v>
      </c>
      <c r="H14" s="16"/>
      <c r="I14" s="7">
        <f>(31*2)+(16*5)</f>
        <v>142</v>
      </c>
      <c r="J14" s="7">
        <v>31</v>
      </c>
      <c r="K14" s="7">
        <f t="shared" si="0"/>
        <v>0.443</v>
      </c>
      <c r="L14" s="7">
        <f>J14*2</f>
        <v>62</v>
      </c>
      <c r="M14" s="10">
        <f t="shared" si="1"/>
        <v>1.0146129032258064</v>
      </c>
      <c r="N14" s="11">
        <f t="shared" si="2"/>
        <v>0.10146129032258064</v>
      </c>
      <c r="O14" s="12"/>
    </row>
    <row r="15" spans="1:15" x14ac:dyDescent="0.25">
      <c r="A15" s="3" t="s">
        <v>23</v>
      </c>
      <c r="B15" s="4" t="s">
        <v>12</v>
      </c>
      <c r="C15" s="4" t="s">
        <v>13</v>
      </c>
      <c r="D15" s="13">
        <v>40</v>
      </c>
      <c r="E15" s="14"/>
      <c r="F15" s="4" t="s">
        <v>37</v>
      </c>
      <c r="G15" s="15" t="s">
        <v>39</v>
      </c>
      <c r="H15" s="16"/>
      <c r="I15" s="7">
        <f>207+16</f>
        <v>223</v>
      </c>
      <c r="J15" s="7">
        <v>207</v>
      </c>
      <c r="K15" s="7"/>
      <c r="L15" s="7">
        <f>J15</f>
        <v>207</v>
      </c>
      <c r="M15" s="10">
        <f t="shared" si="1"/>
        <v>0</v>
      </c>
      <c r="N15" s="11"/>
      <c r="O15" s="12"/>
    </row>
    <row r="16" spans="1:15" x14ac:dyDescent="0.25">
      <c r="A16" s="3" t="s">
        <v>24</v>
      </c>
      <c r="B16" s="4" t="s">
        <v>12</v>
      </c>
      <c r="C16" s="4" t="s">
        <v>13</v>
      </c>
      <c r="D16" s="17" t="s">
        <v>10</v>
      </c>
      <c r="E16" s="18"/>
      <c r="F16" s="8">
        <v>1930</v>
      </c>
      <c r="G16" s="15" t="s">
        <v>40</v>
      </c>
      <c r="H16" s="16"/>
      <c r="I16" s="7">
        <f>28+(16*2)</f>
        <v>60</v>
      </c>
      <c r="J16" s="7">
        <v>28</v>
      </c>
      <c r="K16" s="7">
        <f t="shared" si="0"/>
        <v>1.93</v>
      </c>
      <c r="L16" s="7">
        <f>J16</f>
        <v>28</v>
      </c>
      <c r="M16" s="10">
        <f t="shared" si="1"/>
        <v>4.1357142857142852</v>
      </c>
      <c r="N16" s="11">
        <f t="shared" si="2"/>
        <v>0.41357142857142853</v>
      </c>
      <c r="O16" s="12"/>
    </row>
    <row r="17" spans="1:15" x14ac:dyDescent="0.25">
      <c r="A17" s="3" t="s">
        <v>25</v>
      </c>
      <c r="B17" s="4" t="s">
        <v>12</v>
      </c>
      <c r="C17" s="4" t="s">
        <v>13</v>
      </c>
      <c r="D17" s="13">
        <v>2</v>
      </c>
      <c r="E17" s="14"/>
      <c r="F17" s="8">
        <v>108</v>
      </c>
      <c r="G17" s="15" t="s">
        <v>44</v>
      </c>
      <c r="H17" s="16"/>
      <c r="I17" s="7">
        <v>87.6</v>
      </c>
      <c r="J17" s="7"/>
      <c r="K17" s="7">
        <f t="shared" si="0"/>
        <v>0.108</v>
      </c>
      <c r="L17" s="7"/>
      <c r="M17" s="10">
        <v>0.108</v>
      </c>
      <c r="N17" s="11">
        <f t="shared" si="2"/>
        <v>1.0799999999999999E-2</v>
      </c>
      <c r="O17" s="12">
        <f>M17*1000</f>
        <v>108</v>
      </c>
    </row>
    <row r="18" spans="1:15" x14ac:dyDescent="0.25">
      <c r="A18" s="3" t="s">
        <v>26</v>
      </c>
      <c r="B18" s="4" t="s">
        <v>12</v>
      </c>
      <c r="C18" s="4" t="s">
        <v>13</v>
      </c>
      <c r="D18" s="19">
        <v>10</v>
      </c>
      <c r="E18" s="20"/>
      <c r="F18" s="8">
        <v>291</v>
      </c>
      <c r="G18" s="15" t="s">
        <v>41</v>
      </c>
      <c r="H18" s="16"/>
      <c r="I18" s="7">
        <f>48+(16*2)</f>
        <v>80</v>
      </c>
      <c r="J18" s="7">
        <v>48</v>
      </c>
      <c r="K18" s="7">
        <f t="shared" si="0"/>
        <v>0.29099999999999998</v>
      </c>
      <c r="L18" s="7">
        <f>J18</f>
        <v>48</v>
      </c>
      <c r="M18" s="10">
        <f t="shared" si="1"/>
        <v>0.48499999999999999</v>
      </c>
      <c r="N18" s="11">
        <f t="shared" si="2"/>
        <v>4.8499999999999995E-2</v>
      </c>
      <c r="O18" s="12"/>
    </row>
    <row r="19" spans="1:15" x14ac:dyDescent="0.25">
      <c r="A19" s="3" t="s">
        <v>27</v>
      </c>
      <c r="B19" s="4" t="s">
        <v>12</v>
      </c>
      <c r="C19" s="4" t="s">
        <v>13</v>
      </c>
      <c r="D19" s="13">
        <v>10</v>
      </c>
      <c r="E19" s="14"/>
      <c r="F19" s="8">
        <v>143</v>
      </c>
      <c r="G19" s="15" t="s">
        <v>42</v>
      </c>
      <c r="H19" s="16"/>
      <c r="I19" s="7">
        <v>232</v>
      </c>
      <c r="J19" s="7"/>
      <c r="K19" s="7">
        <f t="shared" si="0"/>
        <v>0.14299999999999999</v>
      </c>
      <c r="L19" s="7"/>
      <c r="M19" s="10"/>
      <c r="N19" s="11"/>
      <c r="O19" s="12"/>
    </row>
    <row r="20" spans="1:15" x14ac:dyDescent="0.25">
      <c r="A20" s="3" t="s">
        <v>28</v>
      </c>
      <c r="B20" s="4" t="s">
        <v>12</v>
      </c>
      <c r="C20" s="4" t="s">
        <v>13</v>
      </c>
      <c r="D20" s="13">
        <v>10</v>
      </c>
      <c r="E20" s="14"/>
      <c r="F20" s="4" t="s">
        <v>38</v>
      </c>
      <c r="G20" s="15" t="s">
        <v>43</v>
      </c>
      <c r="H20" s="16"/>
      <c r="I20" s="7">
        <v>238</v>
      </c>
      <c r="J20" s="7"/>
      <c r="K20" s="7"/>
      <c r="L20" s="7"/>
      <c r="M20" s="10"/>
      <c r="N20" s="11"/>
      <c r="O20" s="12"/>
    </row>
    <row r="22" spans="1:15" x14ac:dyDescent="0.25">
      <c r="E22" t="s">
        <v>53</v>
      </c>
      <c r="F22" s="42">
        <f>SUM(F5:F20)</f>
        <v>112875</v>
      </c>
      <c r="G22" s="9">
        <f>F22/1000000</f>
        <v>0.112875</v>
      </c>
    </row>
  </sheetData>
  <mergeCells count="48">
    <mergeCell ref="A1:D1"/>
    <mergeCell ref="E1:G1"/>
    <mergeCell ref="H1:O1"/>
    <mergeCell ref="A2:E2"/>
    <mergeCell ref="F2:F3"/>
    <mergeCell ref="G2:H3"/>
    <mergeCell ref="I2:I3"/>
    <mergeCell ref="L2:L3"/>
    <mergeCell ref="M2:M3"/>
    <mergeCell ref="D3:E3"/>
    <mergeCell ref="J2:J3"/>
    <mergeCell ref="K2:K3"/>
    <mergeCell ref="N2:N3"/>
    <mergeCell ref="O2:O3"/>
    <mergeCell ref="D4:E4"/>
    <mergeCell ref="G4:H4"/>
    <mergeCell ref="D5:E5"/>
    <mergeCell ref="G5:H5"/>
    <mergeCell ref="D6:E6"/>
    <mergeCell ref="G6:H6"/>
    <mergeCell ref="D7:E7"/>
    <mergeCell ref="G7:H7"/>
    <mergeCell ref="D8:E8"/>
    <mergeCell ref="G8:H8"/>
    <mergeCell ref="D9:E9"/>
    <mergeCell ref="G9:H9"/>
    <mergeCell ref="D10:E10"/>
    <mergeCell ref="G10:H10"/>
    <mergeCell ref="D11:E11"/>
    <mergeCell ref="G11:H11"/>
    <mergeCell ref="D12:E12"/>
    <mergeCell ref="G12:H12"/>
    <mergeCell ref="D13:E13"/>
    <mergeCell ref="G13:H13"/>
    <mergeCell ref="D14:E14"/>
    <mergeCell ref="G14:H14"/>
    <mergeCell ref="D15:E15"/>
    <mergeCell ref="G15:H15"/>
    <mergeCell ref="D19:E19"/>
    <mergeCell ref="G19:H19"/>
    <mergeCell ref="D20:E20"/>
    <mergeCell ref="G20:H20"/>
    <mergeCell ref="D16:E16"/>
    <mergeCell ref="G16:H16"/>
    <mergeCell ref="D17:E17"/>
    <mergeCell ref="G17:H17"/>
    <mergeCell ref="D18:E18"/>
    <mergeCell ref="G18:H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2021-09-07T13:14:10Z</dcterms:created>
  <dcterms:modified xsi:type="dcterms:W3CDTF">2021-09-10T15:54:05Z</dcterms:modified>
</cp:coreProperties>
</file>